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84" windowWidth="13800" windowHeight="6912" activeTab="0"/>
  </bookViews>
  <sheets>
    <sheet name="RICETABLE7" sheetId="1" r:id="rId1"/>
    <sheet name="Sheet1" sheetId="2" r:id="rId2"/>
  </sheets>
  <definedNames>
    <definedName name="\m">'RICETABLE7'!$L$10:$L$26</definedName>
    <definedName name="\p">'RICETABLE7'!$L$1:$P$5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'RICETABLE7'!$A$1:$G$71</definedName>
    <definedName name="_xlnm.Print_Area">'RICETABLE7'!$A$1:$M$161</definedName>
    <definedName name="Print_Area_MI" localSheetId="0">'RICETABLE7'!$A$1:$G$75</definedName>
    <definedName name="PRINT_AREA_MI">'RICETABLE7'!$A$1:$M$161</definedName>
    <definedName name="RICE">'RICETABLE7'!$A$1:$G$71</definedName>
    <definedName name="TABLE">'RICETABLE7'!$A$1:$G$92</definedName>
    <definedName name="TABLE4">'RICETABLE7'!$K$3:$K$32</definedName>
  </definedNames>
  <calcPr fullCalcOnLoad="1"/>
</workbook>
</file>

<file path=xl/sharedStrings.xml><?xml version="1.0" encoding="utf-8"?>
<sst xmlns="http://schemas.openxmlformats.org/spreadsheetml/2006/main" count="84" uniqueCount="75">
  <si>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</si>
  <si>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</si>
  <si>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</si>
  <si>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</si>
  <si>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</si>
  <si>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</si>
  <si>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</si>
  <si>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</si>
  <si>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</si>
  <si>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</si>
  <si>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</si>
  <si>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</si>
  <si>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</si>
  <si>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</si>
  <si>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</si>
  <si>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</si>
  <si>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</si>
  <si>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</si>
  <si>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</si>
  <si>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</si>
  <si>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</si>
  <si>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</si>
  <si>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</si>
  <si>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</si>
  <si>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</si>
  <si>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</si>
  <si>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</si>
  <si>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</si>
  <si>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</si>
  <si>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</si>
  <si>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</si>
  <si>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</si>
  <si>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</si>
  <si>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</si>
  <si>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</si>
  <si>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</si>
  <si>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</si>
  <si>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</si>
  <si>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</si>
  <si>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</si>
  <si>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</si>
  <si>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</si>
  <si>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</si>
  <si>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</si>
  <si>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</si>
  <si>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</si>
  <si>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</si>
  <si>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</si>
  <si>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</si>
  <si>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</si>
  <si>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</si>
  <si>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</si>
  <si>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</si>
  <si>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</si>
  <si>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</si>
  <si>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</si>
  <si>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</si>
  <si>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</si>
  <si>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</si>
  <si>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</si>
  <si>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</si>
  <si>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</si>
  <si>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</si>
  <si>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</si>
  <si>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</si>
  <si>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year 1/</t>
  </si>
  <si>
    <t>2012/13</t>
  </si>
  <si>
    <t>1,000 tons</t>
  </si>
  <si>
    <t xml:space="preserve">  Iran</t>
  </si>
  <si>
    <t>2013/14</t>
  </si>
  <si>
    <t>Through</t>
  </si>
  <si>
    <t>1/  Total August-July marketing year commercial shipments. 2/  Shipments plus outstanding sales.</t>
  </si>
  <si>
    <t>Last updated March 10, 2014.</t>
  </si>
  <si>
    <t>February 27, 2014 2/</t>
  </si>
  <si>
    <t>February 28, 2013 2/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</si>
</sst>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hyperlink" Target="mailto:=c20-@sum(c21:c33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36-@sum(c37:c45)" TargetMode="External" /><Relationship Id="rId11" Type="http://schemas.openxmlformats.org/officeDocument/2006/relationships/hyperlink" Target="mailto:=c48-@SUM(c49:c65)" TargetMode="External" /><Relationship Id="rId12" Type="http://schemas.openxmlformats.org/officeDocument/2006/relationships/hyperlink" Target="mailto:=c48-@SUM(c49:c65)" TargetMode="External" /><Relationship Id="rId13" Type="http://schemas.openxmlformats.org/officeDocument/2006/relationships/hyperlink" Target="mailto:=c20-@sum(c21:c33)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C14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D10" sqref="D10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7.375" style="6" customWidth="1"/>
    <col min="4" max="4" width="17.25390625" style="6" customWidth="1"/>
    <col min="5" max="6" width="13.25390625" style="6" customWidth="1"/>
    <col min="7" max="7" width="12.375" style="5" customWidth="1"/>
    <col min="8" max="8" width="11.125" style="18" customWidth="1"/>
    <col min="9" max="9" width="3.50390625" style="6" customWidth="1"/>
    <col min="10" max="10" width="8.50390625" style="6" customWidth="1"/>
    <col min="11" max="23" width="9.50390625" style="6" customWidth="1"/>
    <col min="24" max="24" width="12.50390625" style="6" customWidth="1"/>
    <col min="25" max="16384" width="9.50390625" style="6" customWidth="1"/>
  </cols>
  <sheetData>
    <row r="1" spans="1:23" ht="13.5" customHeight="1">
      <c r="A1" s="9" t="s">
        <v>62</v>
      </c>
      <c r="B1" s="3"/>
      <c r="C1" s="3"/>
      <c r="D1" s="3"/>
      <c r="E1" s="3"/>
      <c r="F1" s="3"/>
      <c r="G1" s="3"/>
      <c r="H1" s="10"/>
      <c r="W1" s="4"/>
    </row>
    <row r="2" spans="1:23" ht="13.5" customHeight="1">
      <c r="A2" s="11"/>
      <c r="B2" s="12"/>
      <c r="C2" s="36"/>
      <c r="D2" s="36"/>
      <c r="E2" s="36"/>
      <c r="F2" s="36"/>
      <c r="G2" s="37"/>
      <c r="H2" s="13"/>
      <c r="W2" s="4"/>
    </row>
    <row r="3" spans="1:23" ht="11.25">
      <c r="A3" s="14" t="s">
        <v>0</v>
      </c>
      <c r="B3" s="4"/>
      <c r="C3" s="37" t="s">
        <v>69</v>
      </c>
      <c r="D3" s="37" t="s">
        <v>66</v>
      </c>
      <c r="E3" s="37" t="s">
        <v>66</v>
      </c>
      <c r="F3" s="37" t="s">
        <v>63</v>
      </c>
      <c r="G3" s="37" t="s">
        <v>21</v>
      </c>
      <c r="H3" s="2" t="s">
        <v>19</v>
      </c>
      <c r="K3" s="4"/>
      <c r="W3" s="14"/>
    </row>
    <row r="4" spans="1:23" ht="11.25">
      <c r="A4" s="14" t="s">
        <v>22</v>
      </c>
      <c r="B4" s="4"/>
      <c r="C4" s="1" t="s">
        <v>70</v>
      </c>
      <c r="D4" s="1" t="s">
        <v>14</v>
      </c>
      <c r="E4" s="1" t="s">
        <v>14</v>
      </c>
      <c r="F4" s="1" t="s">
        <v>14</v>
      </c>
      <c r="G4" s="1" t="s">
        <v>14</v>
      </c>
      <c r="H4" s="1" t="s">
        <v>14</v>
      </c>
      <c r="K4" s="4"/>
      <c r="W4" s="14"/>
    </row>
    <row r="5" spans="1:26" ht="11.25">
      <c r="A5" s="26" t="s">
        <v>1</v>
      </c>
      <c r="B5" s="15"/>
      <c r="C5" s="16" t="s">
        <v>73</v>
      </c>
      <c r="D5" s="16" t="s">
        <v>74</v>
      </c>
      <c r="E5" s="16" t="s">
        <v>65</v>
      </c>
      <c r="F5" s="16" t="s">
        <v>65</v>
      </c>
      <c r="G5" s="16" t="s">
        <v>65</v>
      </c>
      <c r="H5" s="16" t="s">
        <v>65</v>
      </c>
      <c r="K5" s="4"/>
      <c r="W5" s="14"/>
      <c r="Y5" s="14"/>
      <c r="Z5" s="14"/>
    </row>
    <row r="6" spans="1:26" ht="7.5" customHeight="1">
      <c r="A6" s="14"/>
      <c r="B6" s="4"/>
      <c r="C6" s="4"/>
      <c r="D6" s="4"/>
      <c r="E6" s="4"/>
      <c r="F6" s="4"/>
      <c r="G6" s="4"/>
      <c r="H6" s="56"/>
      <c r="K6" s="4"/>
      <c r="W6" s="14"/>
      <c r="Y6" s="14"/>
      <c r="Z6" s="14"/>
    </row>
    <row r="7" spans="1:23" ht="11.25">
      <c r="A7" s="4" t="s">
        <v>2</v>
      </c>
      <c r="B7" s="4"/>
      <c r="C7" s="4"/>
      <c r="D7" s="4"/>
      <c r="E7" s="4"/>
      <c r="F7" s="57" t="s">
        <v>67</v>
      </c>
      <c r="G7" s="43"/>
      <c r="H7" s="17"/>
      <c r="K7" s="4"/>
      <c r="W7" s="4"/>
    </row>
    <row r="8" spans="7:26" ht="6.75" customHeight="1">
      <c r="G8" s="40"/>
      <c r="H8" s="5"/>
      <c r="K8" s="4"/>
      <c r="W8" s="4"/>
      <c r="Y8" s="7"/>
      <c r="Z8" s="7"/>
    </row>
    <row r="9" spans="1:23" ht="12">
      <c r="A9" s="27" t="s">
        <v>12</v>
      </c>
      <c r="B9" s="4"/>
      <c r="C9" s="58">
        <f>C10+C11+C12</f>
        <v>33.1</v>
      </c>
      <c r="D9" s="58">
        <f>D10+D11+D12</f>
        <v>37.2</v>
      </c>
      <c r="E9" s="58">
        <f>E10+E11+E12</f>
        <v>41.7</v>
      </c>
      <c r="F9" s="58">
        <f>F10+F11+F12</f>
        <v>61.300000000000004</v>
      </c>
      <c r="G9" s="58">
        <f>G10+G11+G12</f>
        <v>101.69999999999999</v>
      </c>
      <c r="H9" s="49">
        <v>98.3</v>
      </c>
      <c r="K9" s="4"/>
      <c r="W9" s="4"/>
    </row>
    <row r="10" spans="1:26" ht="11.25">
      <c r="A10" s="28" t="s">
        <v>23</v>
      </c>
      <c r="B10" s="4"/>
      <c r="C10" s="38">
        <v>26.6</v>
      </c>
      <c r="D10" s="38">
        <f>1.5+32.7</f>
        <v>34.2</v>
      </c>
      <c r="E10" s="38">
        <v>37.7</v>
      </c>
      <c r="F10" s="38">
        <v>52.2</v>
      </c>
      <c r="G10" s="44">
        <v>90.3</v>
      </c>
      <c r="H10" s="49">
        <v>88.6</v>
      </c>
      <c r="K10" s="4"/>
      <c r="W10" s="4"/>
      <c r="Y10" s="7"/>
      <c r="Z10" s="7"/>
    </row>
    <row r="11" spans="1:26" ht="11.25">
      <c r="A11" s="28" t="s">
        <v>24</v>
      </c>
      <c r="B11" s="4"/>
      <c r="C11" s="38">
        <f>1.5+1</f>
        <v>2.5</v>
      </c>
      <c r="D11" s="38">
        <v>0.7</v>
      </c>
      <c r="E11" s="38">
        <v>1.1</v>
      </c>
      <c r="F11" s="38">
        <v>5.5</v>
      </c>
      <c r="G11" s="44">
        <v>5.3</v>
      </c>
      <c r="H11" s="49">
        <v>2.6</v>
      </c>
      <c r="K11" s="4"/>
      <c r="W11" s="4"/>
      <c r="Y11" s="7"/>
      <c r="Z11" s="7"/>
    </row>
    <row r="12" spans="1:26" ht="11.25">
      <c r="A12" s="28" t="s">
        <v>25</v>
      </c>
      <c r="B12" s="4"/>
      <c r="C12" s="38">
        <v>4</v>
      </c>
      <c r="D12" s="38">
        <v>2.3</v>
      </c>
      <c r="E12" s="38">
        <f>0.2+2.7</f>
        <v>2.9000000000000004</v>
      </c>
      <c r="F12" s="38">
        <v>3.6</v>
      </c>
      <c r="G12" s="44">
        <v>6.1</v>
      </c>
      <c r="H12" s="49">
        <v>7.1</v>
      </c>
      <c r="J12" s="20"/>
      <c r="K12" s="4"/>
      <c r="W12" s="4"/>
      <c r="Y12" s="7"/>
      <c r="Z12" s="7"/>
    </row>
    <row r="13" spans="1:26" ht="6.75" customHeight="1">
      <c r="A13" s="29"/>
      <c r="B13" s="4"/>
      <c r="C13" s="38"/>
      <c r="D13" s="38"/>
      <c r="E13" s="38"/>
      <c r="F13" s="38"/>
      <c r="G13" s="44"/>
      <c r="H13" s="49"/>
      <c r="K13" s="4"/>
      <c r="W13" s="4"/>
      <c r="Y13" s="7"/>
      <c r="Z13" s="7"/>
    </row>
    <row r="14" spans="1:26" ht="12">
      <c r="A14" s="27" t="s">
        <v>9</v>
      </c>
      <c r="B14" s="4"/>
      <c r="C14" s="58">
        <f>C15+C16+C17+C18</f>
        <v>401.9</v>
      </c>
      <c r="D14" s="58">
        <f>D15+D16+D17+D18</f>
        <v>483.6</v>
      </c>
      <c r="E14" s="58">
        <f>E15+E16+E17+E18</f>
        <v>580.6</v>
      </c>
      <c r="F14" s="58">
        <f>F15+F16+F17+F18</f>
        <v>592.3000000000001</v>
      </c>
      <c r="G14" s="58">
        <f>G15+G16+G17+G18</f>
        <v>473.6</v>
      </c>
      <c r="H14" s="49">
        <v>571.3</v>
      </c>
      <c r="K14" s="4"/>
      <c r="W14" s="4"/>
      <c r="Y14" s="7"/>
      <c r="Z14" s="7"/>
    </row>
    <row r="15" spans="1:26" ht="11.25">
      <c r="A15" s="29" t="s">
        <v>26</v>
      </c>
      <c r="B15" s="4"/>
      <c r="C15" s="58">
        <v>5.2</v>
      </c>
      <c r="D15" s="58">
        <v>3</v>
      </c>
      <c r="E15" s="58">
        <f>0.3+5.9</f>
        <v>6.2</v>
      </c>
      <c r="F15" s="38">
        <v>2.6</v>
      </c>
      <c r="G15" s="44">
        <v>0.6</v>
      </c>
      <c r="H15" s="49">
        <v>1.1</v>
      </c>
      <c r="K15" s="4"/>
      <c r="W15" s="4"/>
      <c r="Y15" s="7"/>
      <c r="Z15" s="7"/>
    </row>
    <row r="16" spans="1:23" ht="11.25">
      <c r="A16" s="28" t="s">
        <v>27</v>
      </c>
      <c r="B16" s="4"/>
      <c r="C16" s="58">
        <f>114+185.3</f>
        <v>299.3</v>
      </c>
      <c r="D16" s="58">
        <f>110.5+225.7</f>
        <v>336.2</v>
      </c>
      <c r="E16" s="58">
        <v>347.6</v>
      </c>
      <c r="F16" s="38">
        <v>375.5</v>
      </c>
      <c r="G16" s="44">
        <v>355.3</v>
      </c>
      <c r="H16" s="49">
        <v>388.9</v>
      </c>
      <c r="K16" s="4"/>
      <c r="W16" s="4"/>
    </row>
    <row r="17" spans="1:23" ht="11.25">
      <c r="A17" s="28" t="s">
        <v>28</v>
      </c>
      <c r="B17" s="4"/>
      <c r="C17" s="58">
        <v>65.7</v>
      </c>
      <c r="D17" s="58">
        <f>24.2+74.9</f>
        <v>99.10000000000001</v>
      </c>
      <c r="E17" s="58">
        <f>48.8+115.5</f>
        <v>164.3</v>
      </c>
      <c r="F17" s="38">
        <v>148.6</v>
      </c>
      <c r="G17" s="44">
        <v>100.6</v>
      </c>
      <c r="H17" s="49">
        <v>79.4</v>
      </c>
      <c r="K17" s="4"/>
      <c r="W17" s="4"/>
    </row>
    <row r="18" spans="1:23" ht="11.25">
      <c r="A18" s="28" t="s">
        <v>29</v>
      </c>
      <c r="B18" s="4"/>
      <c r="C18" s="58">
        <f>14.3+17.4</f>
        <v>31.7</v>
      </c>
      <c r="D18" s="58">
        <f>29.1+16.2</f>
        <v>45.3</v>
      </c>
      <c r="E18" s="58">
        <v>62.5</v>
      </c>
      <c r="F18" s="38">
        <v>65.6</v>
      </c>
      <c r="G18" s="44">
        <v>17.1</v>
      </c>
      <c r="H18" s="49">
        <v>101.9</v>
      </c>
      <c r="K18" s="4"/>
      <c r="W18" s="4"/>
    </row>
    <row r="19" spans="1:26" ht="6.75" customHeight="1">
      <c r="A19" s="29" t="s">
        <v>3</v>
      </c>
      <c r="B19" s="4"/>
      <c r="C19" s="38"/>
      <c r="D19" s="38"/>
      <c r="E19" s="38"/>
      <c r="F19" s="38"/>
      <c r="G19" s="44"/>
      <c r="H19" s="49"/>
      <c r="K19" s="4"/>
      <c r="W19" s="4"/>
      <c r="Y19" s="7"/>
      <c r="Z19" s="7"/>
    </row>
    <row r="20" spans="1:26" ht="12" customHeight="1">
      <c r="A20" s="30" t="s">
        <v>17</v>
      </c>
      <c r="C20" s="58">
        <f>97.1+264.4+C15-C17+C32</f>
        <v>547.7</v>
      </c>
      <c r="D20" s="58">
        <f>145.6+245+D15-D17+D32</f>
        <v>346</v>
      </c>
      <c r="E20" s="58">
        <f>539.5+E15-E17+E32</f>
        <v>456.80000000000007</v>
      </c>
      <c r="F20" s="58">
        <f>461.3-F15-F17+F32</f>
        <v>499.90000000000003</v>
      </c>
      <c r="G20" s="58">
        <f>542.7-G15-G17+G32</f>
        <v>641.8</v>
      </c>
      <c r="H20" s="62">
        <f>751.5</f>
        <v>751.5</v>
      </c>
      <c r="K20" s="4"/>
      <c r="W20" s="4"/>
      <c r="Y20" s="7"/>
      <c r="Z20" s="7"/>
    </row>
    <row r="21" spans="1:26" ht="12" customHeight="1">
      <c r="A21" s="29" t="s">
        <v>30</v>
      </c>
      <c r="C21" s="38">
        <f>0.3+7.1</f>
        <v>7.3999999999999995</v>
      </c>
      <c r="D21" s="38">
        <v>6.2</v>
      </c>
      <c r="E21" s="38">
        <v>9.1</v>
      </c>
      <c r="F21" s="38">
        <v>10</v>
      </c>
      <c r="G21" s="44">
        <v>15.8</v>
      </c>
      <c r="H21" s="49">
        <v>26.2</v>
      </c>
      <c r="K21" s="4"/>
      <c r="W21" s="4"/>
      <c r="Y21" s="7"/>
      <c r="Z21" s="7"/>
    </row>
    <row r="22" spans="1:26" ht="12" customHeight="1">
      <c r="A22" s="29" t="s">
        <v>13</v>
      </c>
      <c r="B22" s="4"/>
      <c r="C22" s="38">
        <v>100</v>
      </c>
      <c r="D22" s="38">
        <v>0</v>
      </c>
      <c r="E22" s="38">
        <v>0</v>
      </c>
      <c r="F22" s="38">
        <v>0</v>
      </c>
      <c r="G22" s="44">
        <v>114</v>
      </c>
      <c r="H22" s="49">
        <v>135.1</v>
      </c>
      <c r="K22" s="4"/>
      <c r="W22" s="4"/>
      <c r="Y22" s="7"/>
      <c r="Z22" s="7"/>
    </row>
    <row r="23" spans="1:26" ht="12" customHeight="1">
      <c r="A23" s="29" t="s">
        <v>68</v>
      </c>
      <c r="B23" s="4"/>
      <c r="C23" s="38">
        <v>0</v>
      </c>
      <c r="D23" s="38">
        <f>60+31.4</f>
        <v>91.4</v>
      </c>
      <c r="E23" s="38">
        <v>125.7</v>
      </c>
      <c r="F23" s="38">
        <v>4.9</v>
      </c>
      <c r="G23" s="44">
        <v>0</v>
      </c>
      <c r="H23" s="49">
        <v>0</v>
      </c>
      <c r="K23" s="4"/>
      <c r="W23" s="4"/>
      <c r="Y23" s="7"/>
      <c r="Z23" s="7"/>
    </row>
    <row r="24" spans="1:26" ht="12" customHeight="1">
      <c r="A24" s="29" t="s">
        <v>11</v>
      </c>
      <c r="B24" s="4"/>
      <c r="C24" s="58">
        <f>2.5+12.9</f>
        <v>15.4</v>
      </c>
      <c r="D24" s="58">
        <f>3+8.3</f>
        <v>11.3</v>
      </c>
      <c r="E24" s="58">
        <v>16.9</v>
      </c>
      <c r="F24" s="38">
        <v>22.4</v>
      </c>
      <c r="G24" s="44">
        <v>33.3</v>
      </c>
      <c r="H24" s="49">
        <v>45.7</v>
      </c>
      <c r="K24" s="4"/>
      <c r="W24" s="4"/>
      <c r="Y24" s="7"/>
      <c r="Z24" s="7"/>
    </row>
    <row r="25" spans="1:26" ht="12" customHeight="1">
      <c r="A25" s="29" t="s">
        <v>4</v>
      </c>
      <c r="B25" s="4"/>
      <c r="C25" s="58">
        <f>25.5+56.7</f>
        <v>82.2</v>
      </c>
      <c r="D25" s="58">
        <f>22.3+36.5</f>
        <v>58.8</v>
      </c>
      <c r="E25" s="58">
        <v>71.2</v>
      </c>
      <c r="F25" s="38">
        <v>93.2</v>
      </c>
      <c r="G25" s="44">
        <v>83</v>
      </c>
      <c r="H25" s="49">
        <v>66.4</v>
      </c>
      <c r="K25" s="4"/>
      <c r="W25" s="4"/>
      <c r="Y25" s="7"/>
      <c r="Z25" s="7"/>
    </row>
    <row r="26" spans="1:26" ht="12" customHeight="1">
      <c r="A26" s="29" t="s">
        <v>31</v>
      </c>
      <c r="B26" s="4"/>
      <c r="C26" s="38">
        <v>1.3</v>
      </c>
      <c r="D26" s="38">
        <v>3</v>
      </c>
      <c r="E26" s="38">
        <v>5.5</v>
      </c>
      <c r="F26" s="38">
        <v>6.2</v>
      </c>
      <c r="G26" s="44">
        <v>6</v>
      </c>
      <c r="H26" s="49">
        <v>5.2</v>
      </c>
      <c r="K26" s="4"/>
      <c r="W26" s="4"/>
      <c r="Y26" s="7"/>
      <c r="Z26" s="7"/>
    </row>
    <row r="27" spans="1:26" ht="12" customHeight="1">
      <c r="A27" s="29" t="s">
        <v>32</v>
      </c>
      <c r="B27" s="4"/>
      <c r="C27" s="38">
        <v>2.9</v>
      </c>
      <c r="D27" s="38">
        <v>1.8</v>
      </c>
      <c r="E27" s="38">
        <v>3</v>
      </c>
      <c r="F27" s="38">
        <v>3</v>
      </c>
      <c r="G27" s="44">
        <v>6.5</v>
      </c>
      <c r="H27" s="49">
        <v>8.3</v>
      </c>
      <c r="K27" s="4"/>
      <c r="W27" s="4"/>
      <c r="Y27" s="7"/>
      <c r="Z27" s="7"/>
    </row>
    <row r="28" spans="1:23" ht="12" customHeight="1">
      <c r="A28" s="29" t="s">
        <v>10</v>
      </c>
      <c r="B28" s="4"/>
      <c r="C28" s="38">
        <v>0</v>
      </c>
      <c r="D28" s="38">
        <v>0</v>
      </c>
      <c r="E28" s="38">
        <v>0</v>
      </c>
      <c r="F28" s="38">
        <v>0</v>
      </c>
      <c r="G28" s="44">
        <v>9.4</v>
      </c>
      <c r="H28" s="49">
        <v>37.9</v>
      </c>
      <c r="K28" s="4"/>
      <c r="W28" s="4"/>
    </row>
    <row r="29" spans="1:26" ht="12" customHeight="1">
      <c r="A29" s="29" t="s">
        <v>5</v>
      </c>
      <c r="B29" s="4"/>
      <c r="C29" s="58">
        <f>4.2+49.4</f>
        <v>53.6</v>
      </c>
      <c r="D29" s="58">
        <f>30.3+62.4</f>
        <v>92.7</v>
      </c>
      <c r="E29" s="58">
        <v>122.8</v>
      </c>
      <c r="F29" s="38">
        <v>107.1</v>
      </c>
      <c r="G29" s="44">
        <v>118</v>
      </c>
      <c r="H29" s="49">
        <v>108.5</v>
      </c>
      <c r="K29" s="4"/>
      <c r="W29" s="4"/>
      <c r="Y29" s="7"/>
      <c r="Z29" s="7"/>
    </row>
    <row r="30" spans="1:23" ht="12" customHeight="1">
      <c r="A30" s="29" t="s">
        <v>33</v>
      </c>
      <c r="B30" s="4"/>
      <c r="C30" s="38">
        <v>5.7</v>
      </c>
      <c r="D30" s="38">
        <v>4</v>
      </c>
      <c r="E30" s="38">
        <v>6.6</v>
      </c>
      <c r="F30" s="38">
        <v>5.8</v>
      </c>
      <c r="G30" s="44">
        <v>5.3</v>
      </c>
      <c r="H30" s="49">
        <v>3</v>
      </c>
      <c r="K30" s="4"/>
      <c r="W30" s="4"/>
    </row>
    <row r="31" spans="1:26" ht="12" customHeight="1">
      <c r="A31" s="29" t="s">
        <v>34</v>
      </c>
      <c r="B31" s="4"/>
      <c r="C31" s="38">
        <v>1</v>
      </c>
      <c r="D31" s="38">
        <v>0</v>
      </c>
      <c r="E31" s="38">
        <v>0</v>
      </c>
      <c r="F31" s="38">
        <v>21.9</v>
      </c>
      <c r="G31" s="44">
        <v>13.6</v>
      </c>
      <c r="H31" s="49">
        <v>15.9</v>
      </c>
      <c r="K31" s="4"/>
      <c r="W31" s="4"/>
      <c r="Y31" s="7"/>
      <c r="Z31" s="7"/>
    </row>
    <row r="32" spans="1:26" ht="12" customHeight="1">
      <c r="A32" s="28" t="s">
        <v>18</v>
      </c>
      <c r="B32" s="4"/>
      <c r="C32" s="38">
        <f>94+152.7</f>
        <v>246.7</v>
      </c>
      <c r="D32" s="38">
        <f>3+48.5</f>
        <v>51.5</v>
      </c>
      <c r="E32" s="38">
        <v>75.4</v>
      </c>
      <c r="F32" s="38">
        <v>189.8</v>
      </c>
      <c r="G32" s="44">
        <v>200.3</v>
      </c>
      <c r="H32" s="49">
        <v>267</v>
      </c>
      <c r="K32" s="4"/>
      <c r="W32" s="4"/>
      <c r="Y32" s="7"/>
      <c r="Z32" s="7"/>
    </row>
    <row r="33" spans="1:8" ht="12" customHeight="1">
      <c r="A33" s="29" t="s">
        <v>15</v>
      </c>
      <c r="B33" s="4"/>
      <c r="C33" s="54">
        <f aca="true" t="shared" si="0" ref="C33:H33">C20-SUM(C21:C32)</f>
        <v>31.5</v>
      </c>
      <c r="D33" s="54">
        <f t="shared" si="0"/>
        <v>25.30000000000001</v>
      </c>
      <c r="E33" s="54">
        <f t="shared" si="0"/>
        <v>20.600000000000023</v>
      </c>
      <c r="F33" s="54">
        <f t="shared" si="0"/>
        <v>35.60000000000002</v>
      </c>
      <c r="G33" s="54">
        <f t="shared" si="0"/>
        <v>36.59999999999991</v>
      </c>
      <c r="H33" s="54">
        <f t="shared" si="0"/>
        <v>32.30000000000007</v>
      </c>
    </row>
    <row r="34" spans="1:26" ht="6.75" customHeight="1">
      <c r="A34" s="29" t="s">
        <v>2</v>
      </c>
      <c r="C34" s="38"/>
      <c r="D34" s="38"/>
      <c r="E34" s="38"/>
      <c r="F34" s="38"/>
      <c r="G34" s="44"/>
      <c r="H34" s="49"/>
      <c r="W34" s="4"/>
      <c r="Y34" s="7"/>
      <c r="Z34" s="7"/>
    </row>
    <row r="35" spans="1:26" ht="12">
      <c r="A35" s="27" t="s">
        <v>6</v>
      </c>
      <c r="C35" s="58">
        <f>11.5+78.8</f>
        <v>90.3</v>
      </c>
      <c r="D35" s="58">
        <f>47.7+139</f>
        <v>186.7</v>
      </c>
      <c r="E35" s="58">
        <v>249.1</v>
      </c>
      <c r="F35" s="38">
        <v>179.6</v>
      </c>
      <c r="G35" s="44">
        <v>432.4</v>
      </c>
      <c r="H35" s="49">
        <v>117.4</v>
      </c>
      <c r="W35" s="4"/>
      <c r="Y35" s="7"/>
      <c r="Z35" s="7"/>
    </row>
    <row r="36" spans="1:26" ht="11.25">
      <c r="A36" s="29" t="s">
        <v>35</v>
      </c>
      <c r="C36" s="38">
        <v>0</v>
      </c>
      <c r="D36" s="38">
        <v>0</v>
      </c>
      <c r="E36" s="38">
        <v>0</v>
      </c>
      <c r="F36" s="38">
        <v>0</v>
      </c>
      <c r="G36" s="44">
        <v>1.9</v>
      </c>
      <c r="H36" s="49">
        <v>6.9</v>
      </c>
      <c r="W36" s="4"/>
      <c r="Y36" s="7"/>
      <c r="Z36" s="7"/>
    </row>
    <row r="37" spans="1:8" ht="11.25">
      <c r="A37" s="29" t="s">
        <v>36</v>
      </c>
      <c r="B37" s="4"/>
      <c r="C37" s="38">
        <f>11+41.7</f>
        <v>52.7</v>
      </c>
      <c r="D37" s="38">
        <f>26+60.7</f>
        <v>86.7</v>
      </c>
      <c r="E37" s="38">
        <v>112.1</v>
      </c>
      <c r="F37" s="38">
        <v>94</v>
      </c>
      <c r="G37" s="44">
        <v>100.2</v>
      </c>
      <c r="H37" s="49">
        <v>43.7</v>
      </c>
    </row>
    <row r="38" spans="1:8" ht="11.25">
      <c r="A38" s="29" t="s">
        <v>64</v>
      </c>
      <c r="B38" s="4"/>
      <c r="C38" s="38">
        <v>2.9</v>
      </c>
      <c r="D38" s="38">
        <v>2.4</v>
      </c>
      <c r="E38" s="38">
        <v>4.4</v>
      </c>
      <c r="F38" s="38">
        <v>11</v>
      </c>
      <c r="G38" s="44">
        <v>5</v>
      </c>
      <c r="H38" s="49">
        <v>4.8</v>
      </c>
    </row>
    <row r="39" spans="1:8" ht="11.25">
      <c r="A39" s="29" t="s">
        <v>37</v>
      </c>
      <c r="B39" s="4"/>
      <c r="C39" s="58">
        <v>6.2</v>
      </c>
      <c r="D39" s="58">
        <f>1.3+11.8</f>
        <v>13.100000000000001</v>
      </c>
      <c r="E39" s="58">
        <v>15.5</v>
      </c>
      <c r="F39" s="38">
        <v>26.7</v>
      </c>
      <c r="G39" s="44">
        <v>38.5</v>
      </c>
      <c r="H39" s="49">
        <v>8.4</v>
      </c>
    </row>
    <row r="40" spans="1:8" ht="12" customHeight="1">
      <c r="A40" s="29" t="s">
        <v>38</v>
      </c>
      <c r="C40" s="38">
        <v>27.4</v>
      </c>
      <c r="D40" s="38">
        <v>57.5</v>
      </c>
      <c r="E40" s="38">
        <v>89.5</v>
      </c>
      <c r="F40" s="38">
        <v>24.8</v>
      </c>
      <c r="G40" s="44">
        <v>152.9</v>
      </c>
      <c r="H40" s="18">
        <v>1.1</v>
      </c>
    </row>
    <row r="41" spans="1:26" ht="12" customHeight="1">
      <c r="A41" s="29" t="s">
        <v>39</v>
      </c>
      <c r="B41" s="4"/>
      <c r="C41" s="38">
        <v>0</v>
      </c>
      <c r="D41" s="38">
        <v>18.3</v>
      </c>
      <c r="E41" s="38">
        <v>18.4</v>
      </c>
      <c r="F41" s="38">
        <v>6.1</v>
      </c>
      <c r="G41" s="44">
        <v>52.1</v>
      </c>
      <c r="H41" s="49">
        <v>36.6</v>
      </c>
      <c r="W41" s="4"/>
      <c r="Y41" s="7"/>
      <c r="Z41" s="7"/>
    </row>
    <row r="42" spans="1:26" ht="12" customHeight="1">
      <c r="A42" s="29" t="s">
        <v>40</v>
      </c>
      <c r="B42" s="4"/>
      <c r="C42" s="38">
        <v>0</v>
      </c>
      <c r="D42" s="38">
        <v>0</v>
      </c>
      <c r="E42" s="38">
        <v>0</v>
      </c>
      <c r="F42" s="38">
        <v>0</v>
      </c>
      <c r="G42" s="44">
        <v>49.8</v>
      </c>
      <c r="H42" s="49">
        <v>0</v>
      </c>
      <c r="W42" s="4"/>
      <c r="Y42" s="7"/>
      <c r="Z42" s="7"/>
    </row>
    <row r="43" spans="1:26" ht="11.25">
      <c r="A43" s="29" t="s">
        <v>41</v>
      </c>
      <c r="B43" s="4"/>
      <c r="C43" s="38">
        <v>0.9</v>
      </c>
      <c r="D43" s="38">
        <v>0.6</v>
      </c>
      <c r="E43" s="38">
        <v>0.9</v>
      </c>
      <c r="F43" s="38">
        <v>0.5</v>
      </c>
      <c r="G43" s="44">
        <v>1.1</v>
      </c>
      <c r="H43" s="49">
        <v>0.5</v>
      </c>
      <c r="W43" s="4"/>
      <c r="Y43" s="7"/>
      <c r="Z43" s="7"/>
    </row>
    <row r="44" spans="1:26" ht="11.25">
      <c r="A44" s="29" t="s">
        <v>42</v>
      </c>
      <c r="B44" s="4"/>
      <c r="C44" s="38">
        <v>0</v>
      </c>
      <c r="D44" s="38">
        <v>0</v>
      </c>
      <c r="E44" s="38">
        <v>0</v>
      </c>
      <c r="F44" s="38">
        <v>0</v>
      </c>
      <c r="G44" s="44">
        <v>23.9</v>
      </c>
      <c r="H44" s="49">
        <v>0</v>
      </c>
      <c r="W44" s="4"/>
      <c r="Y44" s="7"/>
      <c r="Z44" s="7"/>
    </row>
    <row r="45" spans="1:26" ht="11.25">
      <c r="A45" s="29" t="s">
        <v>43</v>
      </c>
      <c r="B45" s="4"/>
      <c r="C45" s="54">
        <f>C35-SUM(C36:C44)</f>
        <v>0.19999999999998863</v>
      </c>
      <c r="D45" s="54">
        <f>D35-SUM(D36:D44)</f>
        <v>8.099999999999966</v>
      </c>
      <c r="E45" s="54">
        <f>E35-SUM(E36:E44)</f>
        <v>8.299999999999983</v>
      </c>
      <c r="F45" s="54">
        <f>F35-SUM(F36:F44)</f>
        <v>16.5</v>
      </c>
      <c r="G45" s="54">
        <f>G35-SUM(G36:G44)</f>
        <v>6.999999999999943</v>
      </c>
      <c r="H45" s="49">
        <v>15.4</v>
      </c>
      <c r="I45" s="40"/>
      <c r="W45" s="4"/>
      <c r="Y45" s="7"/>
      <c r="Z45" s="7"/>
    </row>
    <row r="46" spans="1:26" ht="6.75" customHeight="1">
      <c r="A46" s="31"/>
      <c r="B46" s="4"/>
      <c r="C46" s="38"/>
      <c r="D46" s="38"/>
      <c r="E46" s="38"/>
      <c r="F46" s="38"/>
      <c r="G46" s="44"/>
      <c r="H46" s="49"/>
      <c r="W46" s="4"/>
      <c r="Y46" s="7"/>
      <c r="Z46" s="7"/>
    </row>
    <row r="47" spans="1:26" ht="12" customHeight="1">
      <c r="A47" s="27" t="s">
        <v>7</v>
      </c>
      <c r="B47" s="4"/>
      <c r="C47" s="58">
        <f>262.5+978.8</f>
        <v>1241.3</v>
      </c>
      <c r="D47" s="58">
        <f>267.6+1151.1</f>
        <v>1418.6999999999998</v>
      </c>
      <c r="E47" s="58">
        <v>2110.9</v>
      </c>
      <c r="F47" s="38">
        <v>1785</v>
      </c>
      <c r="G47" s="44">
        <v>2058.3</v>
      </c>
      <c r="H47" s="49">
        <v>2142.9</v>
      </c>
      <c r="W47" s="4"/>
      <c r="Y47" s="7"/>
      <c r="Z47" s="7"/>
    </row>
    <row r="48" spans="1:26" ht="12" customHeight="1">
      <c r="A48" s="29" t="s">
        <v>44</v>
      </c>
      <c r="B48" s="4"/>
      <c r="C48" s="38">
        <v>3.8</v>
      </c>
      <c r="D48" s="38">
        <v>4.4</v>
      </c>
      <c r="E48" s="38">
        <v>6.3</v>
      </c>
      <c r="F48" s="38">
        <v>6.3</v>
      </c>
      <c r="G48" s="44">
        <v>6.3</v>
      </c>
      <c r="H48" s="49">
        <v>6.1</v>
      </c>
      <c r="W48" s="4"/>
      <c r="Y48" s="7"/>
      <c r="Z48" s="7"/>
    </row>
    <row r="49" spans="1:26" ht="12" customHeight="1">
      <c r="A49" s="29" t="s">
        <v>45</v>
      </c>
      <c r="B49" s="4"/>
      <c r="C49" s="38">
        <v>0.1</v>
      </c>
      <c r="D49" s="38">
        <v>0.1</v>
      </c>
      <c r="E49" s="38">
        <v>0.1</v>
      </c>
      <c r="F49" s="38">
        <v>0.1</v>
      </c>
      <c r="G49" s="44">
        <v>20</v>
      </c>
      <c r="H49" s="49">
        <v>15.4</v>
      </c>
      <c r="W49" s="4"/>
      <c r="Y49" s="7"/>
      <c r="Z49" s="7"/>
    </row>
    <row r="50" spans="1:26" ht="12" customHeight="1">
      <c r="A50" s="29" t="s">
        <v>46</v>
      </c>
      <c r="B50" s="4"/>
      <c r="C50" s="58">
        <f>20.7+77.3</f>
        <v>98</v>
      </c>
      <c r="D50" s="58">
        <f>34.2+83.6</f>
        <v>117.8</v>
      </c>
      <c r="E50" s="58">
        <v>145.8</v>
      </c>
      <c r="F50" s="38">
        <v>147.7</v>
      </c>
      <c r="G50" s="44">
        <v>148.6</v>
      </c>
      <c r="H50" s="49">
        <v>166.8</v>
      </c>
      <c r="W50" s="4"/>
      <c r="Y50" s="7"/>
      <c r="Z50" s="7"/>
    </row>
    <row r="51" spans="1:26" ht="12" customHeight="1">
      <c r="A51" s="29" t="s">
        <v>47</v>
      </c>
      <c r="B51" s="4"/>
      <c r="C51" s="58">
        <f>3.5+33.8</f>
        <v>37.3</v>
      </c>
      <c r="D51" s="58">
        <v>91</v>
      </c>
      <c r="E51" s="58">
        <v>150.1</v>
      </c>
      <c r="F51" s="38">
        <v>0.1</v>
      </c>
      <c r="G51" s="44">
        <v>0.2</v>
      </c>
      <c r="H51" s="49">
        <v>0.2</v>
      </c>
      <c r="W51" s="4"/>
      <c r="Y51" s="7"/>
      <c r="Z51" s="7"/>
    </row>
    <row r="52" spans="1:26" ht="12" customHeight="1">
      <c r="A52" s="29" t="s">
        <v>48</v>
      </c>
      <c r="B52" s="4"/>
      <c r="C52" s="58">
        <f>13.8+38</f>
        <v>51.8</v>
      </c>
      <c r="D52" s="58">
        <f>27.2+43.5</f>
        <v>70.7</v>
      </c>
      <c r="E52" s="58">
        <v>75.3</v>
      </c>
      <c r="F52" s="38">
        <v>58.1</v>
      </c>
      <c r="G52" s="44">
        <v>69.7</v>
      </c>
      <c r="H52" s="49">
        <v>124.8</v>
      </c>
      <c r="W52" s="4"/>
      <c r="Y52" s="7"/>
      <c r="Z52" s="7"/>
    </row>
    <row r="53" spans="1:26" ht="12" customHeight="1">
      <c r="A53" s="29" t="s">
        <v>49</v>
      </c>
      <c r="B53" s="4"/>
      <c r="C53" s="38">
        <v>4.3</v>
      </c>
      <c r="D53" s="38">
        <v>1.2</v>
      </c>
      <c r="E53" s="38">
        <v>1.7</v>
      </c>
      <c r="F53" s="38">
        <v>8.9</v>
      </c>
      <c r="G53" s="44">
        <v>7</v>
      </c>
      <c r="H53" s="49">
        <v>25.2</v>
      </c>
      <c r="W53" s="4"/>
      <c r="Y53" s="7"/>
      <c r="Z53" s="7"/>
    </row>
    <row r="54" spans="1:26" ht="12" customHeight="1">
      <c r="A54" s="29" t="s">
        <v>50</v>
      </c>
      <c r="B54" s="4"/>
      <c r="C54" s="58">
        <v>42.5</v>
      </c>
      <c r="D54" s="58">
        <v>50.1</v>
      </c>
      <c r="E54" s="58">
        <v>83.8</v>
      </c>
      <c r="F54" s="38">
        <v>76.5</v>
      </c>
      <c r="G54" s="44">
        <v>77</v>
      </c>
      <c r="H54" s="49">
        <v>78.5</v>
      </c>
      <c r="W54" s="4"/>
      <c r="Y54" s="7"/>
      <c r="Z54" s="7"/>
    </row>
    <row r="55" spans="1:26" ht="12" customHeight="1">
      <c r="A55" s="29" t="s">
        <v>51</v>
      </c>
      <c r="B55" s="4"/>
      <c r="C55" s="58">
        <f>26.3+29.8</f>
        <v>56.1</v>
      </c>
      <c r="D55" s="58">
        <f>6.3+45</f>
        <v>51.3</v>
      </c>
      <c r="E55" s="58">
        <v>77.6</v>
      </c>
      <c r="F55" s="55">
        <v>81.4</v>
      </c>
      <c r="G55" s="44">
        <v>69.4</v>
      </c>
      <c r="H55" s="49">
        <v>72.6</v>
      </c>
      <c r="W55" s="4"/>
      <c r="Y55" s="7"/>
      <c r="Z55" s="7"/>
    </row>
    <row r="56" spans="1:26" ht="12" customHeight="1">
      <c r="A56" s="29" t="s">
        <v>52</v>
      </c>
      <c r="B56" s="4"/>
      <c r="C56" s="58">
        <f>17.1+187.9</f>
        <v>205</v>
      </c>
      <c r="D56" s="58">
        <f>25.9+198.3</f>
        <v>224.20000000000002</v>
      </c>
      <c r="E56" s="58">
        <v>342</v>
      </c>
      <c r="F56" s="38">
        <v>233.4</v>
      </c>
      <c r="G56" s="44">
        <v>248.9</v>
      </c>
      <c r="H56" s="49">
        <v>226.5</v>
      </c>
      <c r="W56" s="4"/>
      <c r="Y56" s="7"/>
      <c r="Z56" s="7"/>
    </row>
    <row r="57" spans="1:26" ht="12" customHeight="1">
      <c r="A57" s="29" t="s">
        <v>53</v>
      </c>
      <c r="B57" s="4"/>
      <c r="C57" s="58">
        <f>16.7+64.1</f>
        <v>80.8</v>
      </c>
      <c r="D57" s="58">
        <v>79.2</v>
      </c>
      <c r="E57" s="58">
        <v>122.4</v>
      </c>
      <c r="F57" s="38">
        <v>140</v>
      </c>
      <c r="G57" s="44">
        <v>136.8</v>
      </c>
      <c r="H57" s="49">
        <v>119.3</v>
      </c>
      <c r="W57" s="4"/>
      <c r="Y57" s="7"/>
      <c r="Z57" s="7"/>
    </row>
    <row r="58" spans="1:26" ht="12" customHeight="1">
      <c r="A58" s="29" t="s">
        <v>54</v>
      </c>
      <c r="B58" s="4"/>
      <c r="C58" s="38">
        <v>0.7</v>
      </c>
      <c r="D58" s="38">
        <v>0.8</v>
      </c>
      <c r="E58" s="38">
        <v>1.2</v>
      </c>
      <c r="F58" s="38">
        <v>11.6</v>
      </c>
      <c r="G58" s="44">
        <v>25.5</v>
      </c>
      <c r="H58" s="49">
        <v>20.2</v>
      </c>
      <c r="W58" s="4"/>
      <c r="Y58" s="7"/>
      <c r="Z58" s="7"/>
    </row>
    <row r="59" spans="1:26" ht="12" customHeight="1">
      <c r="A59" s="29" t="s">
        <v>55</v>
      </c>
      <c r="B59" s="4"/>
      <c r="C59" s="38">
        <v>1.5</v>
      </c>
      <c r="D59" s="38">
        <v>2.7</v>
      </c>
      <c r="E59" s="38">
        <v>2.9</v>
      </c>
      <c r="F59" s="38">
        <v>10.2</v>
      </c>
      <c r="G59" s="44">
        <v>9.4</v>
      </c>
      <c r="H59" s="49">
        <v>8.3</v>
      </c>
      <c r="W59" s="4"/>
      <c r="Y59" s="7"/>
      <c r="Z59" s="7"/>
    </row>
    <row r="60" spans="1:26" ht="12" customHeight="1">
      <c r="A60" s="29" t="s">
        <v>56</v>
      </c>
      <c r="B60" s="4"/>
      <c r="C60" s="58">
        <f>160.4+424.5</f>
        <v>584.9</v>
      </c>
      <c r="D60" s="58">
        <f>128.4+431.5</f>
        <v>559.9</v>
      </c>
      <c r="E60" s="58">
        <v>749.5</v>
      </c>
      <c r="F60" s="38">
        <v>803.7</v>
      </c>
      <c r="G60" s="44">
        <v>848.5</v>
      </c>
      <c r="H60" s="49">
        <v>775.1</v>
      </c>
      <c r="W60" s="4"/>
      <c r="Y60" s="7"/>
      <c r="Z60" s="7"/>
    </row>
    <row r="61" spans="1:26" ht="12" customHeight="1">
      <c r="A61" s="29" t="s">
        <v>57</v>
      </c>
      <c r="B61" s="4"/>
      <c r="C61" s="38">
        <v>2.9</v>
      </c>
      <c r="D61" s="38">
        <v>3.1</v>
      </c>
      <c r="E61" s="38">
        <v>4.7</v>
      </c>
      <c r="F61" s="38">
        <v>4.7</v>
      </c>
      <c r="G61" s="44">
        <v>4.8</v>
      </c>
      <c r="H61" s="49">
        <v>5.2</v>
      </c>
      <c r="W61" s="4"/>
      <c r="Y61" s="7"/>
      <c r="Z61" s="7"/>
    </row>
    <row r="62" spans="1:26" s="12" customFormat="1" ht="12" customHeight="1">
      <c r="A62" s="29" t="s">
        <v>58</v>
      </c>
      <c r="B62" s="24"/>
      <c r="C62" s="39">
        <v>10</v>
      </c>
      <c r="D62" s="39">
        <v>39.8</v>
      </c>
      <c r="E62" s="39">
        <v>39.9</v>
      </c>
      <c r="F62" s="39">
        <v>40.6</v>
      </c>
      <c r="G62" s="45">
        <v>142.2</v>
      </c>
      <c r="H62" s="50">
        <v>147</v>
      </c>
      <c r="W62" s="25"/>
      <c r="Y62" s="25"/>
      <c r="Z62" s="25"/>
    </row>
    <row r="63" spans="1:26" ht="12" customHeight="1">
      <c r="A63" s="29" t="s">
        <v>59</v>
      </c>
      <c r="B63" s="4"/>
      <c r="C63" s="38">
        <f>1.9+21.6</f>
        <v>23.5</v>
      </c>
      <c r="D63" s="38">
        <f>0.3+22.1</f>
        <v>22.400000000000002</v>
      </c>
      <c r="E63" s="38">
        <v>39.3</v>
      </c>
      <c r="F63" s="38">
        <v>59.7</v>
      </c>
      <c r="G63" s="44">
        <v>88.2</v>
      </c>
      <c r="H63" s="49">
        <v>104</v>
      </c>
      <c r="W63" s="4"/>
      <c r="Y63" s="7"/>
      <c r="Z63" s="7"/>
    </row>
    <row r="64" spans="1:26" s="12" customFormat="1" ht="12" customHeight="1">
      <c r="A64" s="35" t="s">
        <v>60</v>
      </c>
      <c r="B64" s="24"/>
      <c r="C64" s="59">
        <v>33.1</v>
      </c>
      <c r="D64" s="59">
        <v>96.3</v>
      </c>
      <c r="E64" s="59">
        <v>262.5</v>
      </c>
      <c r="F64" s="39">
        <v>94.1</v>
      </c>
      <c r="G64" s="46">
        <v>149.6</v>
      </c>
      <c r="H64" s="51">
        <v>241.8</v>
      </c>
      <c r="W64" s="25"/>
      <c r="Y64" s="25"/>
      <c r="Z64" s="25"/>
    </row>
    <row r="65" spans="1:29" ht="12" customHeight="1">
      <c r="A65" s="29" t="s">
        <v>61</v>
      </c>
      <c r="C65" s="60">
        <f>C47-SUM(C48:C64)</f>
        <v>4.999999999999773</v>
      </c>
      <c r="D65" s="60">
        <f>D47-SUM(D48:D64)</f>
        <v>3.699999999999818</v>
      </c>
      <c r="E65" s="60">
        <f>E47-SUM(E48:E64)</f>
        <v>5.799999999999727</v>
      </c>
      <c r="F65" s="60">
        <f>F47-SUM(F48:F64)</f>
        <v>7.900000000000091</v>
      </c>
      <c r="G65" s="61">
        <f>G47-SUM(G48:G64)</f>
        <v>6.199999999999818</v>
      </c>
      <c r="H65" s="49">
        <v>5.9</v>
      </c>
      <c r="J65" s="52"/>
      <c r="K65" s="53"/>
      <c r="W65" s="21"/>
      <c r="Y65" s="21"/>
      <c r="Z65" s="21"/>
      <c r="AA65" s="21"/>
      <c r="AB65" s="21"/>
      <c r="AC65" s="21"/>
    </row>
    <row r="66" spans="1:23" ht="6.75" customHeight="1">
      <c r="A66" s="29"/>
      <c r="C66" s="40"/>
      <c r="D66" s="40"/>
      <c r="E66" s="40"/>
      <c r="F66" s="40"/>
      <c r="W66" s="4"/>
    </row>
    <row r="67" spans="1:23" s="12" customFormat="1" ht="13.5" customHeight="1">
      <c r="A67" s="33" t="s">
        <v>20</v>
      </c>
      <c r="C67" s="41">
        <v>26.6</v>
      </c>
      <c r="D67" s="41">
        <v>57.7</v>
      </c>
      <c r="E67" s="41">
        <v>0</v>
      </c>
      <c r="F67" s="41">
        <v>0</v>
      </c>
      <c r="G67" s="13">
        <v>0</v>
      </c>
      <c r="H67" s="34">
        <v>0</v>
      </c>
      <c r="W67" s="24"/>
    </row>
    <row r="68" spans="1:23" ht="6.75" customHeight="1">
      <c r="A68" s="29"/>
      <c r="C68" s="40"/>
      <c r="D68" s="40"/>
      <c r="E68" s="40"/>
      <c r="F68" s="40"/>
      <c r="W68" s="4"/>
    </row>
    <row r="69" spans="1:23" s="3" customFormat="1" ht="13.5" customHeight="1">
      <c r="A69" s="32" t="s">
        <v>8</v>
      </c>
      <c r="C69" s="42">
        <f>622.7+1708.2</f>
        <v>2330.9</v>
      </c>
      <c r="D69" s="42">
        <f>663.2+1860.6</f>
        <v>2523.8</v>
      </c>
      <c r="E69" s="42">
        <v>3426.7</v>
      </c>
      <c r="F69" s="42">
        <v>3118</v>
      </c>
      <c r="G69" s="10">
        <v>3707.7</v>
      </c>
      <c r="H69" s="48">
        <v>3681.4</v>
      </c>
      <c r="W69" s="15"/>
    </row>
    <row r="70" spans="1:23" ht="12" customHeight="1">
      <c r="A70" s="47" t="s">
        <v>71</v>
      </c>
      <c r="W70" s="4"/>
    </row>
    <row r="71" spans="1:23" ht="11.25" customHeight="1">
      <c r="A71" s="6" t="s">
        <v>16</v>
      </c>
      <c r="J71" s="8"/>
      <c r="N71" s="8"/>
      <c r="W71" s="4"/>
    </row>
    <row r="72" spans="1:23" ht="10.5" customHeight="1">
      <c r="A72" s="23" t="s">
        <v>72</v>
      </c>
      <c r="W72" s="4"/>
    </row>
    <row r="73" ht="10.5" customHeight="1">
      <c r="W73" s="4"/>
    </row>
    <row r="75" ht="11.25">
      <c r="W75" s="4"/>
    </row>
    <row r="76" ht="11.25">
      <c r="H76" s="19"/>
    </row>
    <row r="77" ht="11.25">
      <c r="H77" s="19"/>
    </row>
    <row r="78" ht="11.25">
      <c r="H78" s="19"/>
    </row>
    <row r="79" ht="11.25">
      <c r="H79" s="19"/>
    </row>
    <row r="83" ht="11.25">
      <c r="H83" s="19"/>
    </row>
    <row r="84" ht="11.25">
      <c r="H84" s="19"/>
    </row>
    <row r="85" spans="11:22" ht="11.25"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</row>
    <row r="86" spans="8:22" ht="11.25">
      <c r="H86" s="1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</row>
    <row r="87" ht="11.25">
      <c r="H87" s="19"/>
    </row>
    <row r="88" spans="7:8" ht="11.25">
      <c r="G88" s="1"/>
      <c r="H88" s="19"/>
    </row>
    <row r="89" spans="7:8" ht="11.25">
      <c r="G89" s="1"/>
      <c r="H89" s="19"/>
    </row>
    <row r="90" spans="1:8" ht="11.25">
      <c r="A90" s="7"/>
      <c r="B90" s="7"/>
      <c r="C90" s="7"/>
      <c r="D90" s="7"/>
      <c r="E90" s="7"/>
      <c r="F90" s="7"/>
      <c r="G90" s="1"/>
      <c r="H90" s="19"/>
    </row>
    <row r="91" spans="1:8" ht="11.25">
      <c r="A91" s="7"/>
      <c r="B91" s="7"/>
      <c r="C91" s="7"/>
      <c r="D91" s="7"/>
      <c r="E91" s="7"/>
      <c r="F91" s="7"/>
      <c r="H91" s="19"/>
    </row>
    <row r="92" spans="1:8" ht="11.25">
      <c r="A92" s="7"/>
      <c r="B92" s="8"/>
      <c r="C92" s="8"/>
      <c r="D92" s="8"/>
      <c r="E92" s="8"/>
      <c r="F92" s="8"/>
      <c r="H92" s="19"/>
    </row>
    <row r="93" ht="11.25">
      <c r="H93" s="19"/>
    </row>
    <row r="94" ht="11.25">
      <c r="H94" s="19"/>
    </row>
    <row r="95" ht="11.25">
      <c r="H95" s="19"/>
    </row>
    <row r="96" ht="11.25">
      <c r="H96" s="19"/>
    </row>
    <row r="97" ht="11.25">
      <c r="H97" s="19"/>
    </row>
    <row r="98" ht="11.25">
      <c r="H98" s="19"/>
    </row>
    <row r="99" ht="11.25">
      <c r="H99" s="19"/>
    </row>
    <row r="100" ht="11.25">
      <c r="H100" s="19"/>
    </row>
    <row r="101" ht="11.25">
      <c r="H101" s="19"/>
    </row>
    <row r="102" ht="11.25">
      <c r="H102" s="19"/>
    </row>
    <row r="103" ht="11.25">
      <c r="H103" s="19"/>
    </row>
    <row r="104" ht="11.25">
      <c r="H104" s="19"/>
    </row>
    <row r="105" ht="11.25">
      <c r="H105" s="19"/>
    </row>
    <row r="106" ht="11.25">
      <c r="H106" s="19"/>
    </row>
    <row r="107" ht="11.25">
      <c r="H107" s="19"/>
    </row>
    <row r="131" ht="11.25">
      <c r="J131" s="22"/>
    </row>
    <row r="135" spans="10:14" ht="11.25">
      <c r="J135" s="8"/>
      <c r="N135" s="8"/>
    </row>
    <row r="136" ht="11.25">
      <c r="H136" s="19"/>
    </row>
    <row r="141" spans="11:22" ht="11.25"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</row>
  </sheetData>
  <sheetProtection/>
  <hyperlinks>
    <hyperlink ref="C33" r:id="rId1" display="=c20-@sum(c21:c33)"/>
    <hyperlink ref="D33" r:id="rId2" display="=c20-@sum(c21:c33)"/>
    <hyperlink ref="C45" r:id="rId3" display="=c36-@sum(c37:c45)"/>
    <hyperlink ref="D45" r:id="rId4" display="=c36-@sum(c37:c45)"/>
    <hyperlink ref="C65" r:id="rId5" display="=c48-@SUM(c49:c65)"/>
    <hyperlink ref="D65" r:id="rId6" display="=c48-@SUM(c49:c65)"/>
    <hyperlink ref="F45" r:id="rId7" display="=c20-@sum(c21:c33)"/>
    <hyperlink ref="F33" r:id="rId8" display="=c20-@sum(c21:c33)"/>
    <hyperlink ref="G33" r:id="rId9" display="=c36-@sum(c37:c45)"/>
    <hyperlink ref="G45" r:id="rId10" display="=c36-@sum(c37:c45)"/>
    <hyperlink ref="F65" r:id="rId11" display="=c48-@SUM(c49:c65)"/>
    <hyperlink ref="G65" r:id="rId12" display="=c48-@SUM(c49:c65)"/>
    <hyperlink ref="H33" r:id="rId13" display="=c20-@sum(c21:c33)"/>
  </hyperlinks>
  <printOptions/>
  <pageMargins left="1" right="1" top="1" bottom="1" header="0" footer="0"/>
  <pageSetup fitToHeight="1" fitToWidth="1" horizontalDpi="600" verticalDpi="600" orientation="portrait" scale="72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2013-05-14T16:22:33Z</cp:lastPrinted>
  <dcterms:created xsi:type="dcterms:W3CDTF">2001-11-27T20:33:34Z</dcterms:created>
  <dcterms:modified xsi:type="dcterms:W3CDTF">2014-03-12T14:07:06Z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