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<sst xmlns="http://schemas.openxmlformats.org/spreadsheetml/2006/main" count="85" uniqueCount="75">
  <si>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</si>
  <si>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</si>
  <si>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</si>
  <si>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</si>
  <si>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</si>
  <si>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</si>
  <si>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</si>
  <si>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</si>
  <si>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</si>
  <si>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</si>
  <si>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</si>
  <si>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</si>
  <si>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</si>
  <si>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</si>
  <si>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</si>
  <si>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</si>
  <si>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</si>
  <si>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</si>
  <si>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</si>
  <si>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</si>
  <si>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</si>
  <si>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</si>
  <si>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</si>
  <si>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</si>
  <si>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</si>
  <si>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</si>
  <si>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</si>
  <si>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</si>
  <si>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</si>
  <si>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</si>
  <si>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</si>
  <si>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</si>
  <si>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</si>
  <si>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</si>
  <si>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</si>
  <si>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</si>
  <si>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</si>
  <si>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</si>
  <si>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</si>
  <si>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</si>
  <si>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</si>
  <si>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</si>
  <si>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</si>
  <si>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</si>
  <si>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</si>
  <si>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</si>
  <si>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</si>
  <si>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</si>
  <si>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</si>
  <si>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</si>
  <si>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</si>
  <si>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</si>
  <si>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</si>
  <si>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</si>
  <si>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</si>
  <si>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</si>
  <si>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</si>
  <si>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</si>
  <si>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</si>
  <si>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</si>
  <si>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</si>
  <si>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</si>
  <si>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</si>
  <si>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</si>
  <si>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</si>
  <si>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</si>
  <si>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</si>
  <si>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</si>
  <si>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</si>
  <si>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</si>
  <si>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</si>
  <si>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 xml:space="preserve">  Guinea--Connarky</t>
  </si>
  <si>
    <t>05/31/2012  1/</t>
  </si>
  <si>
    <t>06/02/2011 1/</t>
  </si>
  <si>
    <t>Last updated June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</si>
</sst>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9" activePane="bottomLeft" state="frozen"/>
      <selection pane="topLeft" activeCell="A1" sqref="A1"/>
      <selection pane="bottomLeft" activeCell="M53" sqref="M5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67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70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72</v>
      </c>
      <c r="D5" s="44" t="s">
        <v>73</v>
      </c>
      <c r="E5" s="16" t="s">
        <v>69</v>
      </c>
      <c r="F5" s="16" t="s">
        <v>69</v>
      </c>
      <c r="G5" s="16" t="s">
        <v>69</v>
      </c>
      <c r="H5" s="16" t="s">
        <v>69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59.400000000000006</v>
      </c>
      <c r="D9" s="45">
        <f>D10+D11+D12</f>
        <v>91.8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13.3+37.6</f>
        <v>50.900000000000006</v>
      </c>
      <c r="D10" s="51">
        <f>4.5+76.3</f>
        <v>80.8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35.2-35.2+171-166</f>
        <v>5</v>
      </c>
      <c r="D11" s="51">
        <f>15.7-15+152.6-148.2</f>
        <v>5.099999999999994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f>0.3+3.2</f>
        <v>3.5</v>
      </c>
      <c r="D12" s="51">
        <v>5.9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578.6</v>
      </c>
      <c r="D14" s="45">
        <f>D15+D16+D17+D18</f>
        <v>485.3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0.7</v>
      </c>
      <c r="D15" s="51">
        <v>0.8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52.8+309.7</f>
        <v>362.5</v>
      </c>
      <c r="D16" s="51">
        <f>65+291.3</f>
        <v>356.3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7.3+141.3</f>
        <v>148.60000000000002</v>
      </c>
      <c r="D17" s="51">
        <f>22.2+88.7</f>
        <v>110.9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2.7+64.1</f>
        <v>66.8</v>
      </c>
      <c r="D18" s="51">
        <f>0.2+17.1</f>
        <v>17.3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53.9+402-C15-C17+C31</f>
        <v>507.79999999999995</v>
      </c>
      <c r="D20" s="45">
        <f>77.1+475.9-D15-D17+D31</f>
        <v>604.5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v>8.6</v>
      </c>
      <c r="D21" s="51">
        <v>14.2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v>114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3.6+20.7</f>
        <v>24.3</v>
      </c>
      <c r="D23" s="51">
        <f>2.9+30.6</f>
        <v>33.5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15.4+79.2</f>
        <v>94.60000000000001</v>
      </c>
      <c r="D24" s="51">
        <f>7.8+73.1</f>
        <v>80.89999999999999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5.3</v>
      </c>
      <c r="D25" s="51">
        <v>4.9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2.4</v>
      </c>
      <c r="D26" s="51">
        <v>6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24.4+86.5</f>
        <v>110.9</v>
      </c>
      <c r="D28" s="51">
        <f>37.9+89.3</f>
        <v>127.19999999999999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4.9</v>
      </c>
      <c r="D29" s="51">
        <v>4.7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v>21.9</v>
      </c>
      <c r="D30" s="51">
        <v>11.3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35.2+166</f>
        <v>201.2</v>
      </c>
      <c r="D31" s="51">
        <f>15+148.2</f>
        <v>163.2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v>4.3</v>
      </c>
      <c r="D32" s="51">
        <v>7.3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 aca="true" t="shared" si="0" ref="C33:H33">C20-SUM(C21:C32)</f>
        <v>29.39999999999992</v>
      </c>
      <c r="D33" s="63">
        <f t="shared" si="0"/>
        <v>27.90000000000009</v>
      </c>
      <c r="E33" s="63">
        <f t="shared" si="0"/>
        <v>29</v>
      </c>
      <c r="F33" s="63">
        <f t="shared" si="0"/>
        <v>27.500000000000114</v>
      </c>
      <c r="G33" s="63">
        <f t="shared" si="0"/>
        <v>108.59999999999991</v>
      </c>
      <c r="H33" s="63">
        <f t="shared" si="0"/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21.4+165.1</f>
        <v>186.5</v>
      </c>
      <c r="D35" s="51">
        <f>46.7+393.9</f>
        <v>440.59999999999997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5.8+91.8</f>
        <v>97.6</v>
      </c>
      <c r="D37" s="51">
        <f>20.1+89.6</f>
        <v>109.69999999999999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71</v>
      </c>
      <c r="B38" s="4"/>
      <c r="C38" s="45">
        <v>8.2</v>
      </c>
      <c r="D38" s="51">
        <v>3.8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42</v>
      </c>
      <c r="B39" s="4"/>
      <c r="C39" s="45">
        <f>7.2+24.1</f>
        <v>31.3</v>
      </c>
      <c r="D39" s="51">
        <f>9.5+36.4</f>
        <v>45.9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43</v>
      </c>
      <c r="C40" s="45">
        <v>24.4</v>
      </c>
      <c r="D40" s="51">
        <f>17+137.6</f>
        <v>154.6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44</v>
      </c>
      <c r="B41" s="4"/>
      <c r="C41" s="45">
        <v>6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45</v>
      </c>
      <c r="B42" s="4"/>
      <c r="C42" s="45">
        <v>0</v>
      </c>
      <c r="D42" s="51">
        <v>49.8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46</v>
      </c>
      <c r="B43" s="4"/>
      <c r="C43" s="45">
        <v>0.4</v>
      </c>
      <c r="D43" s="51">
        <v>0.9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47</v>
      </c>
      <c r="B44" s="4"/>
      <c r="C44" s="45">
        <v>0</v>
      </c>
      <c r="D44" s="51">
        <v>14.4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48</v>
      </c>
      <c r="B45" s="4"/>
      <c r="C45" s="63">
        <f>C35-SUM(C36:C44)</f>
        <v>18.599999999999994</v>
      </c>
      <c r="D45" s="63">
        <f>D35-SUM(D36:D44)</f>
        <v>7.5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200.9+1473.3</f>
        <v>1674.2</v>
      </c>
      <c r="D47" s="51">
        <f>302.9+1673.3</f>
        <v>1976.1999999999998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49</v>
      </c>
      <c r="B48" s="4"/>
      <c r="C48" s="45">
        <v>5.8</v>
      </c>
      <c r="D48" s="51">
        <v>5.8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50</v>
      </c>
      <c r="B49" s="4"/>
      <c r="C49" s="45">
        <v>0.1</v>
      </c>
      <c r="D49" s="51">
        <v>20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51</v>
      </c>
      <c r="B50" s="4"/>
      <c r="C50" s="45">
        <f>33.7+117.3</f>
        <v>151</v>
      </c>
      <c r="D50" s="51">
        <f>18.6+128.1</f>
        <v>146.7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52</v>
      </c>
      <c r="B51" s="4"/>
      <c r="C51" s="45">
        <v>0.1</v>
      </c>
      <c r="D51" s="51">
        <v>0.2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53</v>
      </c>
      <c r="B52" s="4"/>
      <c r="C52" s="45">
        <f>45+24.2</f>
        <v>69.2</v>
      </c>
      <c r="D52" s="51">
        <f>36.3+22.2</f>
        <v>58.5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54</v>
      </c>
      <c r="B53" s="4"/>
      <c r="C53" s="45">
        <v>8.9</v>
      </c>
      <c r="D53" s="51">
        <v>6.1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55</v>
      </c>
      <c r="B54" s="4"/>
      <c r="C54" s="45">
        <f>1.5+68.4</f>
        <v>69.9</v>
      </c>
      <c r="D54" s="51">
        <f>8.7+65.3</f>
        <v>74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56</v>
      </c>
      <c r="B55" s="4"/>
      <c r="C55" s="64">
        <f>8.9+70.6</f>
        <v>79.5</v>
      </c>
      <c r="D55" s="51">
        <f>4.7+49.9</f>
        <v>54.6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57</v>
      </c>
      <c r="B56" s="4"/>
      <c r="C56" s="45">
        <f>21+208.2</f>
        <v>229.2</v>
      </c>
      <c r="D56" s="51">
        <f>28.1+199.6</f>
        <v>227.7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58</v>
      </c>
      <c r="B57" s="4"/>
      <c r="C57" s="45">
        <f>6+128.2</f>
        <v>134.2</v>
      </c>
      <c r="D57" s="51">
        <f>8.1+112.3</f>
        <v>120.39999999999999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59</v>
      </c>
      <c r="B58" s="4"/>
      <c r="C58" s="45">
        <f>3.6+11.3</f>
        <v>14.9</v>
      </c>
      <c r="D58" s="51">
        <f>7.2+23.6</f>
        <v>30.8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60</v>
      </c>
      <c r="B59" s="4"/>
      <c r="C59" s="45">
        <f>1.6+8.9</f>
        <v>10.5</v>
      </c>
      <c r="D59" s="51">
        <v>12.4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61</v>
      </c>
      <c r="B60" s="4"/>
      <c r="C60" s="45">
        <f>42.1+647.5</f>
        <v>689.6</v>
      </c>
      <c r="D60" s="51">
        <f>143.1+690.7</f>
        <v>833.8000000000001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62</v>
      </c>
      <c r="B61" s="4"/>
      <c r="C61" s="45">
        <v>4.2</v>
      </c>
      <c r="D61" s="51">
        <v>4.6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63</v>
      </c>
      <c r="B62" s="26"/>
      <c r="C62" s="46">
        <f>11.5+35</f>
        <v>46.5</v>
      </c>
      <c r="D62" s="52">
        <f>15.6+121</f>
        <v>136.6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64</v>
      </c>
      <c r="B63" s="4"/>
      <c r="C63" s="45">
        <f>24.5+35.1</f>
        <v>59.6</v>
      </c>
      <c r="D63" s="51">
        <f>24.8+64.1</f>
        <v>88.89999999999999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65</v>
      </c>
      <c r="B64" s="26"/>
      <c r="C64" s="46">
        <v>94</v>
      </c>
      <c r="D64" s="53">
        <v>149.6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66</v>
      </c>
      <c r="C65" s="65">
        <f>C47-SUM(C48:C64)</f>
        <v>7</v>
      </c>
      <c r="D65" s="66">
        <f>D47-SUM(D48:D64)</f>
        <v>5.5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22</v>
      </c>
      <c r="D67" s="13">
        <v>50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402.5+2626.1</f>
        <v>3028.6</v>
      </c>
      <c r="D69" s="10">
        <f>562.2+3086.1</f>
        <v>3648.3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68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2012-06-14T15:08:14Z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